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C5619363-A6A0-44A6-A5EE-18EDE2A23F78}" xr6:coauthVersionLast="47" xr6:coauthVersionMax="47" xr10:uidLastSave="{00000000-0000-0000-0000-000000000000}"/>
  <bookViews>
    <workbookView xWindow="-120" yWindow="-120" windowWidth="20730" windowHeight="11160" xr2:uid="{F3E62B13-0572-4945-A53D-54637FF691A9}"/>
  </bookViews>
  <sheets>
    <sheet name="data grafik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6" i="1" l="1"/>
  <c r="L56" i="1"/>
  <c r="K56" i="1"/>
  <c r="J56" i="1"/>
  <c r="I56" i="1"/>
  <c r="M56" i="1" s="1"/>
  <c r="L55" i="1"/>
  <c r="N55" i="1" s="1"/>
  <c r="K55" i="1"/>
  <c r="M55" i="1" s="1"/>
  <c r="J55" i="1"/>
  <c r="I55" i="1"/>
  <c r="L54" i="1"/>
  <c r="N54" i="1" s="1"/>
  <c r="K54" i="1"/>
  <c r="M54" i="1" s="1"/>
  <c r="J54" i="1"/>
  <c r="I54" i="1"/>
  <c r="L53" i="1"/>
  <c r="N53" i="1" s="1"/>
  <c r="K53" i="1"/>
  <c r="M53" i="1" s="1"/>
  <c r="J53" i="1"/>
  <c r="I53" i="1"/>
  <c r="F15" i="1"/>
  <c r="E15" i="1"/>
  <c r="F14" i="1"/>
  <c r="E14" i="1"/>
  <c r="F13" i="1"/>
  <c r="C18" i="1" s="1"/>
  <c r="D18" i="1" s="1"/>
  <c r="E13" i="1"/>
  <c r="F12" i="1"/>
  <c r="E12" i="1"/>
  <c r="F11" i="1"/>
  <c r="E11" i="1"/>
  <c r="F10" i="1"/>
  <c r="E10" i="1"/>
  <c r="F9" i="1"/>
  <c r="E9" i="1"/>
  <c r="C17" i="1" s="1"/>
  <c r="D17" i="1" s="1"/>
  <c r="F8" i="1"/>
  <c r="E8" i="1"/>
  <c r="F7" i="1"/>
  <c r="E7" i="1"/>
  <c r="I10" i="1" l="1"/>
  <c r="I8" i="1"/>
  <c r="I6" i="1"/>
  <c r="I9" i="1"/>
  <c r="I7" i="1"/>
  <c r="I13" i="1" s="1"/>
  <c r="I12" i="1" l="1"/>
  <c r="I19" i="1" s="1"/>
  <c r="I11" i="1"/>
  <c r="I16" i="1" l="1"/>
  <c r="I22" i="1" s="1"/>
  <c r="I15" i="1"/>
  <c r="I21" i="1" s="1"/>
  <c r="C22" i="1" l="1"/>
  <c r="I18" i="1"/>
  <c r="I24" i="1" s="1"/>
  <c r="C24" i="1" s="1"/>
  <c r="C21" i="1"/>
  <c r="I17" i="1"/>
  <c r="I23" i="1" s="1"/>
  <c r="C23" i="1" s="1"/>
</calcChain>
</file>

<file path=xl/sharedStrings.xml><?xml version="1.0" encoding="utf-8"?>
<sst xmlns="http://schemas.openxmlformats.org/spreadsheetml/2006/main" count="124" uniqueCount="68">
  <si>
    <t>Posisi MU</t>
  </si>
  <si>
    <t>R</t>
  </si>
  <si>
    <t>Kiri (A)</t>
  </si>
  <si>
    <t>Kanan (B)</t>
  </si>
  <si>
    <t>L^2</t>
  </si>
  <si>
    <t>R^2</t>
  </si>
  <si>
    <t>COS A</t>
  </si>
  <si>
    <t>1000 RPM</t>
  </si>
  <si>
    <t>1200 RPM</t>
  </si>
  <si>
    <t>1400 RPM</t>
  </si>
  <si>
    <t>MAXRPM</t>
  </si>
  <si>
    <t xml:space="preserve">Initial </t>
  </si>
  <si>
    <t>COS B</t>
  </si>
  <si>
    <t>Velocity</t>
  </si>
  <si>
    <t>Left</t>
  </si>
  <si>
    <t>Right</t>
  </si>
  <si>
    <t xml:space="preserve">Bidang </t>
  </si>
  <si>
    <t>Kecepatan Putar (RPM)</t>
  </si>
  <si>
    <t>Pengukuran</t>
  </si>
  <si>
    <t>SIN A</t>
  </si>
  <si>
    <t>TANPA MASSA UNBALANCE</t>
  </si>
  <si>
    <t xml:space="preserve">V </t>
  </si>
  <si>
    <t>Horizontal</t>
  </si>
  <si>
    <t>Aksial</t>
  </si>
  <si>
    <t>Vertikal</t>
  </si>
  <si>
    <t>SIN B</t>
  </si>
  <si>
    <t xml:space="preserve">ACC </t>
  </si>
  <si>
    <t>1485 (MAX)</t>
  </si>
  <si>
    <t>A1T</t>
  </si>
  <si>
    <t>DIS</t>
  </si>
  <si>
    <t>A2T</t>
  </si>
  <si>
    <t>TAMBAH MASSA UNBALANCE</t>
  </si>
  <si>
    <t>B1T</t>
  </si>
  <si>
    <t>B2T</t>
  </si>
  <si>
    <t>SETELAH BALANCING</t>
  </si>
  <si>
    <t>Pre CAX</t>
  </si>
  <si>
    <t>kiri</t>
  </si>
  <si>
    <t>kanan</t>
  </si>
  <si>
    <t>Trial Mass</t>
  </si>
  <si>
    <t>Pre CAy</t>
  </si>
  <si>
    <t>Kondisi Awal</t>
  </si>
  <si>
    <t>ѳA</t>
  </si>
  <si>
    <t>Pre CBx</t>
  </si>
  <si>
    <t>Kondisi Penambahan Massa</t>
  </si>
  <si>
    <t>ѳB</t>
  </si>
  <si>
    <t>Pre CBy</t>
  </si>
  <si>
    <t>Kondisi Setelah Penyeimbangan</t>
  </si>
  <si>
    <t xml:space="preserve"> PER cax/cay</t>
  </si>
  <si>
    <t>FINAL</t>
  </si>
  <si>
    <t>MAx</t>
  </si>
  <si>
    <t>CAx</t>
  </si>
  <si>
    <t>MAy</t>
  </si>
  <si>
    <t>CAy</t>
  </si>
  <si>
    <t>MBx</t>
  </si>
  <si>
    <t>CBx</t>
  </si>
  <si>
    <t>MBy</t>
  </si>
  <si>
    <t>CBy</t>
  </si>
  <si>
    <t>l</t>
  </si>
  <si>
    <t>r</t>
  </si>
  <si>
    <t>IR</t>
  </si>
  <si>
    <t>BB</t>
  </si>
  <si>
    <t>AB</t>
  </si>
  <si>
    <t xml:space="preserve">Kenaikan Gretaran </t>
  </si>
  <si>
    <t>Pengurangan Getaran</t>
  </si>
  <si>
    <t>Persentase penyeimbangan</t>
  </si>
  <si>
    <t>Putaran</t>
  </si>
  <si>
    <t>Kiri</t>
  </si>
  <si>
    <t>Kanan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</si>
</sst>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4" borderId="1" xfId="0" applyFont="1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1" xfId="0" applyFill="1" applyBorder="1"/>
    <xf numFmtId="0" fontId="3" fillId="2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10" borderId="1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2" xfId="0" applyFont="1" applyFill="1" applyBorder="1"/>
    <xf numFmtId="0" fontId="0" fillId="11" borderId="1" xfId="0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2" borderId="10" xfId="0" applyFill="1" applyBorder="1" applyAlignment="1">
      <alignment horizontal="center" vertical="center" wrapText="1"/>
    </xf>
    <xf numFmtId="0" fontId="0" fillId="12" borderId="11" xfId="0" applyFill="1" applyBorder="1" applyAlignment="1">
      <alignment horizontal="center" vertical="center" wrapText="1"/>
    </xf>
    <xf numFmtId="3" fontId="0" fillId="10" borderId="1" xfId="0" applyNumberFormat="1" applyFill="1" applyBorder="1"/>
    <xf numFmtId="0" fontId="0" fillId="12" borderId="1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3" fillId="2" borderId="1" xfId="0" applyFont="1" applyFill="1" applyBorder="1" applyAlignment="1">
      <alignment horizontal="left"/>
    </xf>
    <xf numFmtId="0" fontId="2" fillId="0" borderId="1" xfId="0" applyFont="1" applyBorder="1"/>
    <xf numFmtId="0" fontId="8" fillId="15" borderId="1" xfId="0" applyFont="1" applyFill="1" applyBorder="1"/>
    <xf numFmtId="0" fontId="9" fillId="0" borderId="0" xfId="0" applyFont="1" applyAlignment="1">
      <alignment horizontal="center" vertical="center"/>
    </xf>
    <xf numFmtId="0" fontId="3" fillId="12" borderId="1" xfId="0" applyFont="1" applyFill="1" applyBorder="1" applyAlignment="1">
      <alignment horizontal="center"/>
    </xf>
    <xf numFmtId="0" fontId="3" fillId="15" borderId="1" xfId="0" applyFont="1" applyFill="1" applyBorder="1"/>
    <xf numFmtId="0" fontId="8" fillId="15" borderId="2" xfId="0" applyFont="1" applyFill="1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9" borderId="1" xfId="0" applyFill="1" applyBorder="1"/>
    <xf numFmtId="0" fontId="0" fillId="9" borderId="13" xfId="0" applyFill="1" applyBorder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200" b="1"/>
              <a:t>Kondisi Awal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85877791548139"/>
          <c:y val="0.13393124299885437"/>
          <c:w val="0.767236493123715"/>
          <c:h val="0.67309682624506262"/>
        </c:manualLayout>
      </c:layout>
      <c:scatterChart>
        <c:scatterStyle val="lineMarker"/>
        <c:varyColors val="0"/>
        <c:ser>
          <c:idx val="0"/>
          <c:order val="0"/>
          <c:tx>
            <c:v>Kiri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grafik'!$B$53:$B$56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1400</c:v>
                </c:pt>
                <c:pt idx="3">
                  <c:v>1485</c:v>
                </c:pt>
              </c:numCache>
            </c:numRef>
          </c:xVal>
          <c:yVal>
            <c:numRef>
              <c:f>'data grafik'!$C$53:$C$56</c:f>
              <c:numCache>
                <c:formatCode>General</c:formatCode>
                <c:ptCount val="4"/>
                <c:pt idx="0">
                  <c:v>0.61699999999999999</c:v>
                </c:pt>
                <c:pt idx="1">
                  <c:v>1.597</c:v>
                </c:pt>
                <c:pt idx="2">
                  <c:v>2.0219999999999998</c:v>
                </c:pt>
                <c:pt idx="3">
                  <c:v>2.3730000000000002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A4-4F20-8283-621D566A95C0}"/>
            </c:ext>
          </c:extLst>
        </c:ser>
        <c:ser>
          <c:idx val="1"/>
          <c:order val="1"/>
          <c:tx>
            <c:v>Kanan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grafik'!$B$53:$B$56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1400</c:v>
                </c:pt>
                <c:pt idx="3">
                  <c:v>1485</c:v>
                </c:pt>
              </c:numCache>
            </c:numRef>
          </c:xVal>
          <c:yVal>
            <c:numRef>
              <c:f>'data grafik'!$D$53:$D$56</c:f>
              <c:numCache>
                <c:formatCode>General</c:formatCode>
                <c:ptCount val="4"/>
                <c:pt idx="0">
                  <c:v>0.61699999999999999</c:v>
                </c:pt>
                <c:pt idx="1">
                  <c:v>0.76</c:v>
                </c:pt>
                <c:pt idx="2">
                  <c:v>1.069</c:v>
                </c:pt>
                <c:pt idx="3">
                  <c:v>1.129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A4-4F20-8283-621D566A95C0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8439264"/>
        <c:axId val="241858960"/>
      </c:scatterChart>
      <c:valAx>
        <c:axId val="238439264"/>
        <c:scaling>
          <c:orientation val="minMax"/>
          <c:max val="1600"/>
          <c:min val="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b="1"/>
                  <a:t>Kecepatan Putar (rpm)</a:t>
                </a:r>
              </a:p>
            </c:rich>
          </c:tx>
          <c:layout>
            <c:manualLayout>
              <c:xMode val="edge"/>
              <c:yMode val="edge"/>
              <c:x val="0.35200663656467607"/>
              <c:y val="0.88006607341328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858960"/>
        <c:crosses val="autoZero"/>
        <c:crossBetween val="midCat"/>
        <c:majorUnit val="200"/>
      </c:valAx>
      <c:valAx>
        <c:axId val="241858960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Kecepatan Getaran (mm/s)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439264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48999217769039"/>
          <c:y val="0.93227253924096476"/>
          <c:w val="0.28488080484054384"/>
          <c:h val="6.7727551175788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200" b="1"/>
              <a:t>Kondisi</a:t>
            </a:r>
            <a:r>
              <a:rPr lang="en-ID" sz="1200" b="1" baseline="0"/>
              <a:t> Penambahan Massa Unbalance 10 gr</a:t>
            </a:r>
            <a:endParaRPr lang="en-ID" sz="1200" b="1"/>
          </a:p>
        </c:rich>
      </c:tx>
      <c:layout>
        <c:manualLayout>
          <c:xMode val="edge"/>
          <c:yMode val="edge"/>
          <c:x val="0.18894697986758979"/>
          <c:y val="1.5972585720667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91230382879831"/>
          <c:y val="0.11384991587762304"/>
          <c:w val="0.75956723600765286"/>
          <c:h val="0.68413933683579919"/>
        </c:manualLayout>
      </c:layout>
      <c:scatterChart>
        <c:scatterStyle val="lineMarker"/>
        <c:varyColors val="0"/>
        <c:ser>
          <c:idx val="0"/>
          <c:order val="0"/>
          <c:tx>
            <c:v>Kiri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'data grafik'!$B$53:$B$56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1400</c:v>
                </c:pt>
                <c:pt idx="3">
                  <c:v>1485</c:v>
                </c:pt>
              </c:numCache>
            </c:numRef>
          </c:xVal>
          <c:yVal>
            <c:numRef>
              <c:f>'data grafik'!$E$53:$E$56</c:f>
              <c:numCache>
                <c:formatCode>General</c:formatCode>
                <c:ptCount val="4"/>
                <c:pt idx="0">
                  <c:v>0.94399999999999995</c:v>
                </c:pt>
                <c:pt idx="1">
                  <c:v>2.0430000000000001</c:v>
                </c:pt>
                <c:pt idx="2">
                  <c:v>2.6019999999999999</c:v>
                </c:pt>
                <c:pt idx="3">
                  <c:v>3.2269999999999999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BD-4E0F-96C8-82BACA6D51FF}"/>
            </c:ext>
          </c:extLst>
        </c:ser>
        <c:ser>
          <c:idx val="1"/>
          <c:order val="1"/>
          <c:tx>
            <c:v>Kanan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grafik'!$B$53:$B$56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1400</c:v>
                </c:pt>
                <c:pt idx="3">
                  <c:v>1485</c:v>
                </c:pt>
              </c:numCache>
            </c:numRef>
          </c:xVal>
          <c:yVal>
            <c:numRef>
              <c:f>'data grafik'!$F$53:$F$56</c:f>
              <c:numCache>
                <c:formatCode>General</c:formatCode>
                <c:ptCount val="4"/>
                <c:pt idx="0">
                  <c:v>0.86199999999999999</c:v>
                </c:pt>
                <c:pt idx="1">
                  <c:v>1.3320000000000001</c:v>
                </c:pt>
                <c:pt idx="2">
                  <c:v>2.129</c:v>
                </c:pt>
                <c:pt idx="3">
                  <c:v>2.4950000000000001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BD-4E0F-96C8-82BACA6D51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38439264"/>
        <c:axId val="241858960"/>
      </c:scatterChart>
      <c:valAx>
        <c:axId val="238439264"/>
        <c:scaling>
          <c:orientation val="minMax"/>
          <c:max val="1600"/>
          <c:min val="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Kecepatan Putar (rpm)</a:t>
                </a:r>
              </a:p>
            </c:rich>
          </c:tx>
          <c:layout>
            <c:manualLayout>
              <c:xMode val="edge"/>
              <c:yMode val="edge"/>
              <c:x val="0.38463909454876549"/>
              <c:y val="0.871756537992104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858960"/>
        <c:crosses val="autoZero"/>
        <c:crossBetween val="midCat"/>
        <c:majorUnit val="200"/>
      </c:valAx>
      <c:valAx>
        <c:axId val="24185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Kecepatan Getaran (mm/s)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439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ID" sz="1200"/>
              <a:t>Kondisi Setelah Penyeimbangan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2569531364294"/>
          <c:y val="0.14191296591703867"/>
          <c:w val="0.75956723600765286"/>
          <c:h val="0.68413933683579919"/>
        </c:manualLayout>
      </c:layout>
      <c:scatterChart>
        <c:scatterStyle val="lineMarker"/>
        <c:varyColors val="0"/>
        <c:ser>
          <c:idx val="0"/>
          <c:order val="0"/>
          <c:tx>
            <c:v>Kiri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'data grafik'!$B$53:$B$56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1400</c:v>
                </c:pt>
                <c:pt idx="3">
                  <c:v>1485</c:v>
                </c:pt>
              </c:numCache>
            </c:numRef>
          </c:xVal>
          <c:yVal>
            <c:numRef>
              <c:f>'data grafik'!$G$53:$G$56</c:f>
              <c:numCache>
                <c:formatCode>General</c:formatCode>
                <c:ptCount val="4"/>
                <c:pt idx="0">
                  <c:v>0.69499999999999995</c:v>
                </c:pt>
                <c:pt idx="1">
                  <c:v>1.901</c:v>
                </c:pt>
                <c:pt idx="2">
                  <c:v>2.2160000000000002</c:v>
                </c:pt>
                <c:pt idx="3">
                  <c:v>2.5990000000000002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14-425F-8EFD-50DD56010765}"/>
            </c:ext>
          </c:extLst>
        </c:ser>
        <c:ser>
          <c:idx val="1"/>
          <c:order val="1"/>
          <c:tx>
            <c:v>Kanan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'data grafik'!$B$53:$B$56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1400</c:v>
                </c:pt>
                <c:pt idx="3">
                  <c:v>1485</c:v>
                </c:pt>
              </c:numCache>
            </c:numRef>
          </c:xVal>
          <c:yVal>
            <c:numRef>
              <c:f>'data grafik'!$H$53:$H$56</c:f>
              <c:numCache>
                <c:formatCode>General</c:formatCode>
                <c:ptCount val="4"/>
                <c:pt idx="0">
                  <c:v>0.63500000000000001</c:v>
                </c:pt>
                <c:pt idx="1">
                  <c:v>0.86599999999999999</c:v>
                </c:pt>
                <c:pt idx="2">
                  <c:v>1.2350000000000001</c:v>
                </c:pt>
                <c:pt idx="3">
                  <c:v>1.29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14-425F-8EFD-50DD560107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38439264"/>
        <c:axId val="241858960"/>
      </c:scatterChart>
      <c:valAx>
        <c:axId val="238439264"/>
        <c:scaling>
          <c:orientation val="minMax"/>
          <c:max val="1600"/>
          <c:min val="80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1" i="0" baseline="0">
                    <a:effectLst/>
                  </a:rPr>
                  <a:t>Kecepatan Putar (rpm)</a:t>
                </a:r>
                <a:endParaRPr lang="en-ID" sz="1000" b="1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rgbClr val="44546A"/>
                    </a:solidFill>
                  </a:defRPr>
                </a:pPr>
                <a:endParaRPr lang="en-ID" sz="10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rgbClr val="44546A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858960"/>
        <c:crosses val="autoZero"/>
        <c:crossBetween val="midCat"/>
        <c:majorUnit val="200"/>
      </c:valAx>
      <c:valAx>
        <c:axId val="24185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1" i="0" baseline="0">
                    <a:effectLst/>
                  </a:rPr>
                  <a:t>Kecepatan Getaran (mm/s)</a:t>
                </a:r>
                <a:endParaRPr lang="en-ID" sz="1000" b="1">
                  <a:effectLst/>
                </a:endParaRPr>
              </a:p>
            </c:rich>
          </c:tx>
          <c:layout>
            <c:manualLayout>
              <c:xMode val="edge"/>
              <c:yMode val="edge"/>
              <c:x val="1.2770942586065594E-2"/>
              <c:y val="0.251002934766081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rgbClr val="44546A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439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70667558286285"/>
          <c:y val="0.93323649791443097"/>
          <c:w val="0.25229742089519491"/>
          <c:h val="6.2297991682322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ID" sz="1200"/>
              <a:t>Kenaikan</a:t>
            </a:r>
            <a:r>
              <a:rPr lang="en-ID" sz="1200" baseline="0"/>
              <a:t> Nilai Getaran Akibat Massa Tak Seimbang</a:t>
            </a:r>
            <a:endParaRPr lang="en-ID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2569531364294"/>
          <c:y val="0.14191296591703867"/>
          <c:w val="0.75956723600765286"/>
          <c:h val="0.68413933683579919"/>
        </c:manualLayout>
      </c:layout>
      <c:scatterChart>
        <c:scatterStyle val="lineMarker"/>
        <c:varyColors val="0"/>
        <c:ser>
          <c:idx val="0"/>
          <c:order val="0"/>
          <c:tx>
            <c:v>Kiri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'data grafik'!$B$53:$B$56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1400</c:v>
                </c:pt>
                <c:pt idx="3">
                  <c:v>1485</c:v>
                </c:pt>
              </c:numCache>
            </c:numRef>
          </c:xVal>
          <c:yVal>
            <c:numRef>
              <c:f>'data grafik'!$I$53:$I$56</c:f>
              <c:numCache>
                <c:formatCode>General</c:formatCode>
                <c:ptCount val="4"/>
                <c:pt idx="0">
                  <c:v>0.32699999999999996</c:v>
                </c:pt>
                <c:pt idx="1">
                  <c:v>0.44600000000000017</c:v>
                </c:pt>
                <c:pt idx="2">
                  <c:v>0.58000000000000007</c:v>
                </c:pt>
                <c:pt idx="3">
                  <c:v>0.85399999999999965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9C-4F62-82E9-4D9C8154065D}"/>
            </c:ext>
          </c:extLst>
        </c:ser>
        <c:ser>
          <c:idx val="1"/>
          <c:order val="1"/>
          <c:tx>
            <c:v>Kanan</c:v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'data grafik'!$B$53:$B$56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1400</c:v>
                </c:pt>
                <c:pt idx="3">
                  <c:v>1485</c:v>
                </c:pt>
              </c:numCache>
            </c:numRef>
          </c:xVal>
          <c:yVal>
            <c:numRef>
              <c:f>'data grafik'!$J$53:$J$56</c:f>
              <c:numCache>
                <c:formatCode>General</c:formatCode>
                <c:ptCount val="4"/>
                <c:pt idx="0">
                  <c:v>0.245</c:v>
                </c:pt>
                <c:pt idx="1">
                  <c:v>0.57200000000000006</c:v>
                </c:pt>
                <c:pt idx="2">
                  <c:v>1.06</c:v>
                </c:pt>
                <c:pt idx="3">
                  <c:v>1.3660000000000001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9C-4F62-82E9-4D9C8154065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38439264"/>
        <c:axId val="241858960"/>
      </c:scatterChart>
      <c:valAx>
        <c:axId val="238439264"/>
        <c:scaling>
          <c:orientation val="minMax"/>
          <c:max val="1600"/>
          <c:min val="80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1" i="0" baseline="0">
                    <a:effectLst/>
                  </a:rPr>
                  <a:t>Kecepatan Putar (rpm)</a:t>
                </a:r>
                <a:endParaRPr lang="en-ID" sz="1000" b="1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rgbClr val="44546A"/>
                    </a:solidFill>
                  </a:defRPr>
                </a:pPr>
                <a:endParaRPr lang="en-ID" sz="10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rgbClr val="44546A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858960"/>
        <c:crosses val="autoZero"/>
        <c:crossBetween val="midCat"/>
        <c:majorUnit val="200"/>
      </c:valAx>
      <c:valAx>
        <c:axId val="24185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1" i="0" baseline="0">
                    <a:effectLst/>
                  </a:rPr>
                  <a:t>Kecepatan Getaran (mm/s)</a:t>
                </a:r>
                <a:endParaRPr lang="en-ID" sz="1000" b="1">
                  <a:effectLst/>
                </a:endParaRPr>
              </a:p>
            </c:rich>
          </c:tx>
          <c:layout>
            <c:manualLayout>
              <c:xMode val="edge"/>
              <c:yMode val="edge"/>
              <c:x val="1.2770942586065594E-2"/>
              <c:y val="0.251002934766081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rgbClr val="44546A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439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70667558286285"/>
          <c:y val="0.93323649791443097"/>
          <c:w val="0.2534075356546926"/>
          <c:h val="6.13426200890111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ID" sz="1200"/>
              <a:t>Penurunan</a:t>
            </a:r>
            <a:r>
              <a:rPr lang="en-ID" sz="1200" baseline="0"/>
              <a:t> Nilai Getaran Akibat Massa Penyeimbang</a:t>
            </a:r>
            <a:endParaRPr lang="en-ID" sz="1200"/>
          </a:p>
        </c:rich>
      </c:tx>
      <c:layout>
        <c:manualLayout>
          <c:xMode val="edge"/>
          <c:yMode val="edge"/>
          <c:x val="0.17483832206654804"/>
          <c:y val="3.322537267356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1463582173758"/>
          <c:y val="0.14191303731066918"/>
          <c:w val="0.75956723600765286"/>
          <c:h val="0.68413933683579919"/>
        </c:manualLayout>
      </c:layout>
      <c:scatterChart>
        <c:scatterStyle val="lineMarker"/>
        <c:varyColors val="0"/>
        <c:ser>
          <c:idx val="0"/>
          <c:order val="0"/>
          <c:tx>
            <c:v>Kiri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'data grafik'!$B$53:$B$56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1400</c:v>
                </c:pt>
                <c:pt idx="3">
                  <c:v>1485</c:v>
                </c:pt>
              </c:numCache>
            </c:numRef>
          </c:xVal>
          <c:yVal>
            <c:numRef>
              <c:f>'data grafik'!$K$53:$K$56</c:f>
              <c:numCache>
                <c:formatCode>General</c:formatCode>
                <c:ptCount val="4"/>
                <c:pt idx="0">
                  <c:v>0.249</c:v>
                </c:pt>
                <c:pt idx="1">
                  <c:v>0.14200000000000013</c:v>
                </c:pt>
                <c:pt idx="2">
                  <c:v>0.38599999999999968</c:v>
                </c:pt>
                <c:pt idx="3">
                  <c:v>0.62799999999999967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2B-455E-AB5C-483C861D908E}"/>
            </c:ext>
          </c:extLst>
        </c:ser>
        <c:ser>
          <c:idx val="1"/>
          <c:order val="1"/>
          <c:tx>
            <c:strRef>
              <c:f>'data grafik'!$L$53:$L$56</c:f>
              <c:strCache>
                <c:ptCount val="4"/>
                <c:pt idx="0">
                  <c:v>0,227</c:v>
                </c:pt>
                <c:pt idx="1">
                  <c:v>0,466</c:v>
                </c:pt>
                <c:pt idx="2">
                  <c:v>0,894</c:v>
                </c:pt>
                <c:pt idx="3">
                  <c:v>1,205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'data grafik'!$B$53:$B$56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1400</c:v>
                </c:pt>
                <c:pt idx="3">
                  <c:v>1485</c:v>
                </c:pt>
              </c:numCache>
            </c:numRef>
          </c:xVal>
          <c:yVal>
            <c:numRef>
              <c:f>'data grafik'!$L$53:$L$56</c:f>
              <c:numCache>
                <c:formatCode>General</c:formatCode>
                <c:ptCount val="4"/>
                <c:pt idx="0">
                  <c:v>0.22699999999999998</c:v>
                </c:pt>
                <c:pt idx="1">
                  <c:v>0.46600000000000008</c:v>
                </c:pt>
                <c:pt idx="2">
                  <c:v>0.89399999999999991</c:v>
                </c:pt>
                <c:pt idx="3">
                  <c:v>1.2050000000000001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2B-455E-AB5C-483C861D908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38439264"/>
        <c:axId val="241858960"/>
      </c:scatterChart>
      <c:valAx>
        <c:axId val="238439264"/>
        <c:scaling>
          <c:orientation val="minMax"/>
          <c:max val="1600"/>
          <c:min val="80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1" i="0" baseline="0">
                    <a:effectLst/>
                  </a:rPr>
                  <a:t>Kecepatan Putar (rpm)</a:t>
                </a:r>
                <a:endParaRPr lang="en-ID" sz="1000" b="1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rgbClr val="44546A"/>
                    </a:solidFill>
                  </a:defRPr>
                </a:pPr>
                <a:endParaRPr lang="en-ID" sz="10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rgbClr val="44546A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858960"/>
        <c:crosses val="autoZero"/>
        <c:crossBetween val="midCat"/>
        <c:majorUnit val="200"/>
      </c:valAx>
      <c:valAx>
        <c:axId val="24185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1" i="0" baseline="0">
                    <a:effectLst/>
                  </a:rPr>
                  <a:t>Kecepatan Getaran (mm/s)</a:t>
                </a:r>
                <a:endParaRPr lang="en-ID" sz="1000" b="1">
                  <a:effectLst/>
                </a:endParaRPr>
              </a:p>
            </c:rich>
          </c:tx>
          <c:layout>
            <c:manualLayout>
              <c:xMode val="edge"/>
              <c:yMode val="edge"/>
              <c:x val="1.2770942586065594E-2"/>
              <c:y val="0.251002934766081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rgbClr val="44546A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439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70667558286285"/>
          <c:y val="0.93323649791443097"/>
          <c:w val="0.2534075356546926"/>
          <c:h val="6.13426200890111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ID" sz="1200"/>
              <a:t>Kondisi Setelah Penyeimbangan pada putaran 1200 RPM</a:t>
            </a:r>
          </a:p>
        </c:rich>
      </c:tx>
      <c:layout>
        <c:manualLayout>
          <c:xMode val="edge"/>
          <c:yMode val="edge"/>
          <c:x val="0.14926064343060264"/>
          <c:y val="2.2810432018805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Bidang Kiri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grafik'!$Y$16:$Y$18</c:f>
              <c:strCache>
                <c:ptCount val="3"/>
                <c:pt idx="0">
                  <c:v>Kondisi Awal</c:v>
                </c:pt>
                <c:pt idx="1">
                  <c:v>Kondisi Penambahan Massa</c:v>
                </c:pt>
                <c:pt idx="2">
                  <c:v>Kondisi Setelah Penyeimbangan</c:v>
                </c:pt>
              </c:strCache>
            </c:strRef>
          </c:cat>
          <c:val>
            <c:numRef>
              <c:f>'data grafik'!$AB$16:$AB$18</c:f>
              <c:numCache>
                <c:formatCode>General</c:formatCode>
                <c:ptCount val="3"/>
                <c:pt idx="0">
                  <c:v>1.597</c:v>
                </c:pt>
                <c:pt idx="1">
                  <c:v>2.0430000000000001</c:v>
                </c:pt>
                <c:pt idx="2">
                  <c:v>1.9950000000000001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6-47F3-821F-CCBBE7B1E7B3}"/>
            </c:ext>
          </c:extLst>
        </c:ser>
        <c:ser>
          <c:idx val="1"/>
          <c:order val="1"/>
          <c:tx>
            <c:v>Bidang Kanan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grafik'!$Y$16:$Y$18</c:f>
              <c:strCache>
                <c:ptCount val="3"/>
                <c:pt idx="0">
                  <c:v>Kondisi Awal</c:v>
                </c:pt>
                <c:pt idx="1">
                  <c:v>Kondisi Penambahan Massa</c:v>
                </c:pt>
                <c:pt idx="2">
                  <c:v>Kondisi Setelah Penyeimbangan</c:v>
                </c:pt>
              </c:strCache>
            </c:strRef>
          </c:cat>
          <c:val>
            <c:numRef>
              <c:f>'data grafik'!$AC$16:$AC$18</c:f>
              <c:numCache>
                <c:formatCode>General</c:formatCode>
                <c:ptCount val="3"/>
                <c:pt idx="0">
                  <c:v>0.76</c:v>
                </c:pt>
                <c:pt idx="1">
                  <c:v>1.3320000000000001</c:v>
                </c:pt>
                <c:pt idx="2">
                  <c:v>0.86599999999999999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6-47F3-821F-CCBBE7B1E7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97443343"/>
        <c:axId val="997449583"/>
      </c:lineChart>
      <c:catAx>
        <c:axId val="99744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449583"/>
        <c:crosses val="autoZero"/>
        <c:auto val="1"/>
        <c:lblAlgn val="ctr"/>
        <c:lblOffset val="100"/>
        <c:noMultiLvlLbl val="0"/>
      </c:catAx>
      <c:valAx>
        <c:axId val="997449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Kecepatan getaran (mm/s)</a:t>
                </a:r>
              </a:p>
            </c:rich>
          </c:tx>
          <c:layout>
            <c:manualLayout>
              <c:xMode val="edge"/>
              <c:yMode val="edge"/>
              <c:x val="0.13266086452957415"/>
              <c:y val="0.183270505859946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4433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ID" sz="1200"/>
              <a:t>Kondisi Setelah Penyeimbangan pada putaran 1400 RPM</a:t>
            </a:r>
          </a:p>
        </c:rich>
      </c:tx>
      <c:layout>
        <c:manualLayout>
          <c:xMode val="edge"/>
          <c:yMode val="edge"/>
          <c:x val="0.14926064343060264"/>
          <c:y val="2.2810432018805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Bidang Kiri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grafik'!$Y$16:$Y$18</c:f>
              <c:strCache>
                <c:ptCount val="3"/>
                <c:pt idx="0">
                  <c:v>Kondisi Awal</c:v>
                </c:pt>
                <c:pt idx="1">
                  <c:v>Kondisi Penambahan Massa</c:v>
                </c:pt>
                <c:pt idx="2">
                  <c:v>Kondisi Setelah Penyeimbangan</c:v>
                </c:pt>
              </c:strCache>
            </c:strRef>
          </c:cat>
          <c:val>
            <c:numRef>
              <c:f>'data grafik'!$AD$16:$AD$18</c:f>
              <c:numCache>
                <c:formatCode>General</c:formatCode>
                <c:ptCount val="3"/>
                <c:pt idx="0">
                  <c:v>2.0219999999999998</c:v>
                </c:pt>
                <c:pt idx="1">
                  <c:v>2.6019999999999999</c:v>
                </c:pt>
                <c:pt idx="2">
                  <c:v>2.2160000000000002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7-4870-AF09-F4CCA4D31C9A}"/>
            </c:ext>
          </c:extLst>
        </c:ser>
        <c:ser>
          <c:idx val="1"/>
          <c:order val="1"/>
          <c:tx>
            <c:v>Bidang Kanan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grafik'!$Y$16:$Y$18</c:f>
              <c:strCache>
                <c:ptCount val="3"/>
                <c:pt idx="0">
                  <c:v>Kondisi Awal</c:v>
                </c:pt>
                <c:pt idx="1">
                  <c:v>Kondisi Penambahan Massa</c:v>
                </c:pt>
                <c:pt idx="2">
                  <c:v>Kondisi Setelah Penyeimbangan</c:v>
                </c:pt>
              </c:strCache>
            </c:strRef>
          </c:cat>
          <c:val>
            <c:numRef>
              <c:f>'data grafik'!$AE$16:$AE$18</c:f>
              <c:numCache>
                <c:formatCode>General</c:formatCode>
                <c:ptCount val="3"/>
                <c:pt idx="0">
                  <c:v>1.069</c:v>
                </c:pt>
                <c:pt idx="1">
                  <c:v>2.129</c:v>
                </c:pt>
                <c:pt idx="2">
                  <c:v>1.2350000000000001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7-4870-AF09-F4CCA4D31C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97443343"/>
        <c:axId val="997449583"/>
      </c:lineChart>
      <c:catAx>
        <c:axId val="99744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449583"/>
        <c:crosses val="autoZero"/>
        <c:auto val="1"/>
        <c:lblAlgn val="ctr"/>
        <c:lblOffset val="100"/>
        <c:noMultiLvlLbl val="0"/>
      </c:catAx>
      <c:valAx>
        <c:axId val="997449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Kecepatan getaran (mm/s)</a:t>
                </a:r>
              </a:p>
            </c:rich>
          </c:tx>
          <c:layout>
            <c:manualLayout>
              <c:xMode val="edge"/>
              <c:yMode val="edge"/>
              <c:x val="0.13266086452957415"/>
              <c:y val="0.183270505859946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4433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ID" sz="1200"/>
              <a:t>Kondisi Setelah Penyeimbangan pada putaran 1485 RPM</a:t>
            </a:r>
          </a:p>
        </c:rich>
      </c:tx>
      <c:layout>
        <c:manualLayout>
          <c:xMode val="edge"/>
          <c:yMode val="edge"/>
          <c:x val="0.14926064343060264"/>
          <c:y val="2.2810432018805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Bidang Kiri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grafik'!$Y$16:$Y$18</c:f>
              <c:strCache>
                <c:ptCount val="3"/>
                <c:pt idx="0">
                  <c:v>Kondisi Awal</c:v>
                </c:pt>
                <c:pt idx="1">
                  <c:v>Kondisi Penambahan Massa</c:v>
                </c:pt>
                <c:pt idx="2">
                  <c:v>Kondisi Setelah Penyeimbangan</c:v>
                </c:pt>
              </c:strCache>
            </c:strRef>
          </c:cat>
          <c:val>
            <c:numRef>
              <c:f>'data grafik'!$AF$16:$AF$18</c:f>
              <c:numCache>
                <c:formatCode>General</c:formatCode>
                <c:ptCount val="3"/>
                <c:pt idx="0">
                  <c:v>2.3730000000000002</c:v>
                </c:pt>
                <c:pt idx="1">
                  <c:v>3.2269999999999999</c:v>
                </c:pt>
                <c:pt idx="2">
                  <c:v>2.5990000000000002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6-4E35-91F8-879599DAEA60}"/>
            </c:ext>
          </c:extLst>
        </c:ser>
        <c:ser>
          <c:idx val="1"/>
          <c:order val="1"/>
          <c:tx>
            <c:v>Bidang Kanan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grafik'!$Y$16:$Y$18</c:f>
              <c:strCache>
                <c:ptCount val="3"/>
                <c:pt idx="0">
                  <c:v>Kondisi Awal</c:v>
                </c:pt>
                <c:pt idx="1">
                  <c:v>Kondisi Penambahan Massa</c:v>
                </c:pt>
                <c:pt idx="2">
                  <c:v>Kondisi Setelah Penyeimbangan</c:v>
                </c:pt>
              </c:strCache>
            </c:strRef>
          </c:cat>
          <c:val>
            <c:numRef>
              <c:f>'data grafik'!$AG$16:$AG$18</c:f>
              <c:numCache>
                <c:formatCode>General</c:formatCode>
                <c:ptCount val="3"/>
                <c:pt idx="0">
                  <c:v>1.129</c:v>
                </c:pt>
                <c:pt idx="1">
                  <c:v>2.4950000000000001</c:v>
                </c:pt>
                <c:pt idx="2">
                  <c:v>1.2070000000000001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6-4E35-91F8-879599DAEA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97443343"/>
        <c:axId val="997449583"/>
      </c:lineChart>
      <c:catAx>
        <c:axId val="99744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449583"/>
        <c:crosses val="autoZero"/>
        <c:auto val="1"/>
        <c:lblAlgn val="ctr"/>
        <c:lblOffset val="100"/>
        <c:noMultiLvlLbl val="0"/>
      </c:catAx>
      <c:valAx>
        <c:axId val="997449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Kecepatan getaran (mm/s)</a:t>
                </a:r>
              </a:p>
            </c:rich>
          </c:tx>
          <c:layout>
            <c:manualLayout>
              <c:xMode val="edge"/>
              <c:yMode val="edge"/>
              <c:x val="0.13266086452957415"/>
              <c:y val="0.183270505859946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4433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127229</xdr:colOff>
      <xdr:row>58</xdr:row>
      <xdr:rowOff>146067</xdr:rowOff>
    </xdr:from>
    <xdr:to>
      <xdr:col>6</xdr:col>
      <xdr:colOff>512760</xdr:colOff>
      <xdr:row>75</xdr:row>
      <xdr:rowOff>53244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65F0DC-607B-487E-B8BA-B92B04ECF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501834</xdr:colOff>
      <xdr:row>59</xdr:row>
      <xdr:rowOff>47645</xdr:rowOff>
    </xdr:from>
    <xdr:to>
      <xdr:col>13</xdr:col>
      <xdr:colOff>441646</xdr:colOff>
      <xdr:row>75</xdr:row>
      <xdr:rowOff>181561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B15B56-2AAE-42EA-8DD6-3172E1AA6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432404</xdr:colOff>
      <xdr:row>76</xdr:row>
      <xdr:rowOff>121283</xdr:rowOff>
    </xdr:from>
    <xdr:to>
      <xdr:col>7</xdr:col>
      <xdr:colOff>170097</xdr:colOff>
      <xdr:row>94</xdr:row>
      <xdr:rowOff>132426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62CE06-42CF-4AEE-95A6-C2ED3981C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47419</xdr:colOff>
      <xdr:row>50</xdr:row>
      <xdr:rowOff>21649</xdr:rowOff>
    </xdr:from>
    <xdr:to>
      <xdr:col>23</xdr:col>
      <xdr:colOff>16860</xdr:colOff>
      <xdr:row>68</xdr:row>
      <xdr:rowOff>32790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02AAAF1-4B70-4129-B350-81E17F76A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21647</xdr:colOff>
      <xdr:row>68</xdr:row>
      <xdr:rowOff>151534</xdr:rowOff>
    </xdr:from>
    <xdr:to>
      <xdr:col>25</xdr:col>
      <xdr:colOff>159942</xdr:colOff>
      <xdr:row>86</xdr:row>
      <xdr:rowOff>162676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313C96-E8FE-4503-BCEC-5689A03C1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349250</xdr:colOff>
      <xdr:row>20</xdr:row>
      <xdr:rowOff>142875</xdr:rowOff>
    </xdr:from>
    <xdr:to>
      <xdr:col>35</xdr:col>
      <xdr:colOff>438331</xdr:colOff>
      <xdr:row>33</xdr:row>
      <xdr:rowOff>148564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EA6BEE4-11EF-41A8-A365-BE828EC59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114011</xdr:colOff>
      <xdr:row>20</xdr:row>
      <xdr:rowOff>77932</xdr:rowOff>
    </xdr:from>
    <xdr:to>
      <xdr:col>30</xdr:col>
      <xdr:colOff>44342</xdr:colOff>
      <xdr:row>45</xdr:row>
      <xdr:rowOff>160109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23D0BB-CCE1-40C7-8BB4-308256D5B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411307</xdr:colOff>
      <xdr:row>34</xdr:row>
      <xdr:rowOff>86591</xdr:rowOff>
    </xdr:from>
    <xdr:to>
      <xdr:col>35</xdr:col>
      <xdr:colOff>503274</xdr:colOff>
      <xdr:row>60</xdr:row>
      <xdr:rowOff>72075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3BA6F3-5934-4D45-A768-F17CC943C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UGAS%20AKHIR%20BISMILLAH/dataa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EORI ITB"/>
      <sheetName val="TEORI ARAB"/>
      <sheetName val="Imron 1480 rpm"/>
      <sheetName val="data grafik"/>
      <sheetName val="Tabel"/>
    </sheetNames>
    <sheetDataSet>
      <sheetData sheetId="0"/>
      <sheetData sheetId="1"/>
      <sheetData sheetId="2"/>
      <sheetData sheetId="3"/>
      <sheetData sheetId="4">
        <row r="16">
          <cell r="Y16" t="str">
            <v>Kondisi Awal</v>
          </cell>
          <cell r="AB16">
            <v>1.597</v>
          </cell>
          <cell r="AC16">
            <v>0.76</v>
          </cell>
          <cell r="AD16">
            <v>2.0219999999999998</v>
          </cell>
          <cell r="AE16">
            <v>1.069</v>
          </cell>
          <cell r="AF16">
            <v>2.3730000000000002</v>
          </cell>
          <cell r="AG16">
            <v>1.129</v>
          </cell>
        </row>
        <row r="17">
          <cell r="Y17" t="str">
            <v>Kondisi Penambahan Massa</v>
          </cell>
          <cell r="AB17">
            <v>2.0430000000000001</v>
          </cell>
          <cell r="AC17">
            <v>1.3320000000000001</v>
          </cell>
          <cell r="AD17">
            <v>2.6019999999999999</v>
          </cell>
          <cell r="AE17">
            <v>2.129</v>
          </cell>
          <cell r="AF17">
            <v>3.2269999999999999</v>
          </cell>
          <cell r="AG17">
            <v>2.4950000000000001</v>
          </cell>
        </row>
        <row r="18">
          <cell r="Y18" t="str">
            <v>Kondisi Setelah Penyeimbangan</v>
          </cell>
          <cell r="AB18">
            <v>1.9950000000000001</v>
          </cell>
          <cell r="AC18">
            <v>0.86599999999999999</v>
          </cell>
          <cell r="AD18">
            <v>2.2160000000000002</v>
          </cell>
          <cell r="AE18">
            <v>1.2350000000000001</v>
          </cell>
          <cell r="AF18">
            <v>2.5990000000000002</v>
          </cell>
          <cell r="AG18">
            <v>1.2070000000000001</v>
          </cell>
        </row>
        <row r="53">
          <cell r="B53">
            <v>1000</v>
          </cell>
          <cell r="C53">
            <v>0.61699999999999999</v>
          </cell>
          <cell r="D53">
            <v>0.61699999999999999</v>
          </cell>
          <cell r="E53">
            <v>0.94399999999999995</v>
          </cell>
          <cell r="F53">
            <v>0.86199999999999999</v>
          </cell>
          <cell r="G53">
            <v>0.69499999999999995</v>
          </cell>
          <cell r="H53">
            <v>0.63500000000000001</v>
          </cell>
          <cell r="I53">
            <v>0.32699999999999996</v>
          </cell>
          <cell r="J53">
            <v>0.245</v>
          </cell>
          <cell r="K53">
            <v>0.249</v>
          </cell>
          <cell r="L53">
            <v>0.22699999999999998</v>
          </cell>
        </row>
        <row r="54">
          <cell r="B54">
            <v>1200</v>
          </cell>
          <cell r="C54">
            <v>1.597</v>
          </cell>
          <cell r="D54">
            <v>0.76</v>
          </cell>
          <cell r="E54">
            <v>2.0430000000000001</v>
          </cell>
          <cell r="F54">
            <v>1.3320000000000001</v>
          </cell>
          <cell r="G54">
            <v>1.901</v>
          </cell>
          <cell r="H54">
            <v>0.86599999999999999</v>
          </cell>
          <cell r="I54">
            <v>0.44600000000000017</v>
          </cell>
          <cell r="J54">
            <v>0.57200000000000006</v>
          </cell>
          <cell r="K54">
            <v>0.14200000000000013</v>
          </cell>
          <cell r="L54">
            <v>0.46600000000000008</v>
          </cell>
        </row>
        <row r="55">
          <cell r="B55">
            <v>1400</v>
          </cell>
          <cell r="C55">
            <v>2.0219999999999998</v>
          </cell>
          <cell r="D55">
            <v>1.069</v>
          </cell>
          <cell r="E55">
            <v>2.6019999999999999</v>
          </cell>
          <cell r="F55">
            <v>2.129</v>
          </cell>
          <cell r="G55">
            <v>2.2160000000000002</v>
          </cell>
          <cell r="H55">
            <v>1.2350000000000001</v>
          </cell>
          <cell r="I55">
            <v>0.58000000000000007</v>
          </cell>
          <cell r="J55">
            <v>1.06</v>
          </cell>
          <cell r="K55">
            <v>0.38599999999999968</v>
          </cell>
          <cell r="L55">
            <v>0.89399999999999991</v>
          </cell>
        </row>
        <row r="56">
          <cell r="B56">
            <v>1485</v>
          </cell>
          <cell r="C56">
            <v>2.3730000000000002</v>
          </cell>
          <cell r="D56">
            <v>1.129</v>
          </cell>
          <cell r="E56">
            <v>3.2269999999999999</v>
          </cell>
          <cell r="F56">
            <v>2.4950000000000001</v>
          </cell>
          <cell r="G56">
            <v>2.5990000000000002</v>
          </cell>
          <cell r="H56">
            <v>1.29</v>
          </cell>
          <cell r="I56">
            <v>0.85399999999999965</v>
          </cell>
          <cell r="J56">
            <v>1.3660000000000001</v>
          </cell>
          <cell r="K56">
            <v>0.62799999999999967</v>
          </cell>
          <cell r="L56">
            <v>1.2050000000000001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145C-AC33-48F3-BC9A-D4EACD469A23}">
  <dimension ref="B4:AG62"/>
  <sheetViews>
    <sheetView tabSelected="1" zoomScale="61" zoomScaleNormal="85" workbookViewId="0">
      <selection activeCell="N68" sqref="N68"/>
    </sheetView>
  </sheetViews>
  <sheetFormatPr defaultRowHeight="15" x14ac:dyDescent="0.25"/>
  <cols>
    <col min="2" max="2" width="10.85546875" customWidth="1"/>
    <col min="3" max="3" width="13.140625" customWidth="1"/>
    <col min="4" max="4" width="12.5703125" customWidth="1"/>
    <col min="5" max="5" width="14.7109375" customWidth="1"/>
    <col min="8" max="8" width="12.7109375" customWidth="1"/>
    <col min="9" max="9" width="18.140625" customWidth="1"/>
    <col min="10" max="10" width="13.140625" customWidth="1"/>
    <col min="11" max="11" width="10.140625" customWidth="1"/>
    <col min="12" max="12" width="8.85546875" customWidth="1"/>
    <col min="13" max="13" width="11.140625" customWidth="1"/>
    <col min="14" max="14" width="10" customWidth="1"/>
    <col min="15" max="15" width="6.7109375" bestFit="1" customWidth="1"/>
    <col min="16" max="16" width="9" customWidth="1"/>
    <col min="17" max="17" width="6.7109375" bestFit="1" customWidth="1"/>
    <col min="18" max="18" width="9.140625" bestFit="1" customWidth="1"/>
    <col min="19" max="20" width="6.7109375" bestFit="1" customWidth="1"/>
    <col min="21" max="21" width="9.140625" bestFit="1" customWidth="1"/>
    <col min="22" max="22" width="6.7109375" bestFit="1" customWidth="1"/>
    <col min="25" max="25" width="15.28515625" customWidth="1"/>
    <col min="28" max="28" width="11.85546875" customWidth="1"/>
    <col min="29" max="29" width="11.28515625" customWidth="1"/>
    <col min="30" max="30" width="12.5703125" customWidth="1"/>
    <col min="31" max="31" width="13.7109375" customWidth="1"/>
    <col min="33" max="33" width="10.7109375" bestFit="1" customWidth="1"/>
    <col min="34" max="34" width="24" bestFit="1" customWidth="1"/>
    <col min="35" max="35" width="12" bestFit="1" customWidth="1"/>
    <col min="36" max="36" width="12.140625" bestFit="1" customWidth="1"/>
    <col min="37" max="37" width="12.5703125" bestFit="1" customWidth="1"/>
  </cols>
  <sheetData>
    <row r="4" spans="2:33" x14ac:dyDescent="0.25">
      <c r="K4" s="1" t="s">
        <v>0</v>
      </c>
      <c r="L4" s="1">
        <v>45</v>
      </c>
      <c r="M4" s="1">
        <v>135</v>
      </c>
    </row>
    <row r="5" spans="2:33" x14ac:dyDescent="0.25">
      <c r="K5" s="1" t="s">
        <v>1</v>
      </c>
      <c r="L5" s="1">
        <v>6</v>
      </c>
      <c r="M5" s="1">
        <v>6</v>
      </c>
    </row>
    <row r="6" spans="2:33" ht="15.75" x14ac:dyDescent="0.25">
      <c r="B6" s="2"/>
      <c r="C6" s="3" t="s">
        <v>2</v>
      </c>
      <c r="D6" s="3" t="s">
        <v>3</v>
      </c>
      <c r="E6" s="3" t="s">
        <v>4</v>
      </c>
      <c r="F6" s="3" t="s">
        <v>5</v>
      </c>
      <c r="H6" s="4" t="s">
        <v>6</v>
      </c>
      <c r="I6" s="5">
        <f>COS(D17*3.14/180)</f>
        <v>0.38027338670216859</v>
      </c>
      <c r="L6" s="6" t="s">
        <v>7</v>
      </c>
      <c r="M6" s="7"/>
      <c r="N6" s="8" t="s">
        <v>8</v>
      </c>
      <c r="O6" s="9"/>
      <c r="P6" s="10" t="s">
        <v>9</v>
      </c>
      <c r="Q6" s="11"/>
      <c r="R6" s="12" t="s">
        <v>10</v>
      </c>
      <c r="S6" s="12"/>
    </row>
    <row r="7" spans="2:33" x14ac:dyDescent="0.25">
      <c r="B7" s="13" t="s">
        <v>11</v>
      </c>
      <c r="C7" s="14">
        <v>2.7E-2</v>
      </c>
      <c r="D7" s="14">
        <v>2.1999999999999999E-2</v>
      </c>
      <c r="E7" s="15">
        <f>C7^2</f>
        <v>7.2899999999999994E-4</v>
      </c>
      <c r="F7" s="15">
        <f>D7^2</f>
        <v>4.8399999999999995E-4</v>
      </c>
      <c r="G7" s="16"/>
      <c r="H7" s="4" t="s">
        <v>12</v>
      </c>
      <c r="I7" s="5">
        <f>COS(D18*3.14/180)</f>
        <v>0.30988220792512777</v>
      </c>
      <c r="K7" s="1" t="s">
        <v>13</v>
      </c>
      <c r="L7" s="1" t="s">
        <v>14</v>
      </c>
      <c r="M7" s="1" t="s">
        <v>15</v>
      </c>
      <c r="N7" s="1" t="s">
        <v>14</v>
      </c>
      <c r="O7" s="1" t="s">
        <v>15</v>
      </c>
      <c r="P7" s="1" t="s">
        <v>14</v>
      </c>
      <c r="Q7" s="1" t="s">
        <v>15</v>
      </c>
      <c r="R7" s="1" t="s">
        <v>14</v>
      </c>
      <c r="S7" s="1" t="s">
        <v>15</v>
      </c>
      <c r="U7" s="17" t="s">
        <v>16</v>
      </c>
      <c r="V7" s="18" t="s">
        <v>17</v>
      </c>
      <c r="W7" s="17" t="s">
        <v>18</v>
      </c>
      <c r="X7" s="17"/>
      <c r="Y7" s="17"/>
    </row>
    <row r="8" spans="2:33" ht="30" x14ac:dyDescent="0.25">
      <c r="B8" s="13">
        <v>0</v>
      </c>
      <c r="C8" s="14">
        <v>3.1E-2</v>
      </c>
      <c r="D8" s="14">
        <v>3.1E-2</v>
      </c>
      <c r="E8" s="15">
        <f t="shared" ref="E8:F15" si="0">C8^2</f>
        <v>9.6099999999999994E-4</v>
      </c>
      <c r="F8" s="15">
        <f t="shared" si="0"/>
        <v>9.6099999999999994E-4</v>
      </c>
      <c r="H8" s="4" t="s">
        <v>19</v>
      </c>
      <c r="I8" s="5">
        <f>SIN(D17*3.14/180)</f>
        <v>-0.92487412730925878</v>
      </c>
      <c r="J8" s="19" t="s">
        <v>20</v>
      </c>
      <c r="K8" s="12" t="s">
        <v>21</v>
      </c>
      <c r="L8" s="12">
        <v>0.61699999999999999</v>
      </c>
      <c r="M8" s="12">
        <v>0.61699999999999999</v>
      </c>
      <c r="N8" s="12">
        <v>1.597</v>
      </c>
      <c r="O8" s="12">
        <v>0.76</v>
      </c>
      <c r="P8" s="12">
        <v>2.0219999999999998</v>
      </c>
      <c r="Q8" s="12">
        <v>1.069</v>
      </c>
      <c r="R8" s="12">
        <v>2.3730000000000002</v>
      </c>
      <c r="S8" s="12">
        <v>1.129</v>
      </c>
      <c r="U8" s="17"/>
      <c r="V8" s="18"/>
      <c r="W8" s="20" t="s">
        <v>22</v>
      </c>
      <c r="X8" s="20" t="s">
        <v>23</v>
      </c>
      <c r="Y8" s="20" t="s">
        <v>24</v>
      </c>
    </row>
    <row r="9" spans="2:33" x14ac:dyDescent="0.25">
      <c r="B9" s="13">
        <v>90</v>
      </c>
      <c r="C9" s="14">
        <v>4.7E-2</v>
      </c>
      <c r="D9" s="14">
        <v>0.04</v>
      </c>
      <c r="E9" s="15">
        <f t="shared" si="0"/>
        <v>2.209E-3</v>
      </c>
      <c r="F9" s="15">
        <f t="shared" si="0"/>
        <v>1.6000000000000001E-3</v>
      </c>
      <c r="H9" s="4" t="s">
        <v>25</v>
      </c>
      <c r="I9" s="5">
        <f>SIN(D18*3.14/180)</f>
        <v>-0.95077495613391494</v>
      </c>
      <c r="J9" s="19"/>
      <c r="K9" s="21" t="s">
        <v>26</v>
      </c>
      <c r="L9" s="21">
        <v>0.46</v>
      </c>
      <c r="M9" s="21">
        <v>0.42099999999999999</v>
      </c>
      <c r="N9" s="21">
        <v>0.60899999999999999</v>
      </c>
      <c r="O9" s="21">
        <v>0.42099999999999999</v>
      </c>
      <c r="P9" s="21">
        <v>0.875</v>
      </c>
      <c r="Q9" s="21">
        <v>0.60899999999999999</v>
      </c>
      <c r="R9" s="21">
        <v>0.66200000000000003</v>
      </c>
      <c r="S9" s="21">
        <v>0.66200000000000003</v>
      </c>
      <c r="U9" s="22" t="s">
        <v>2</v>
      </c>
      <c r="V9" s="23" t="s">
        <v>27</v>
      </c>
      <c r="W9" s="22">
        <v>3.2269999999999999</v>
      </c>
      <c r="X9" s="24">
        <v>1.1339999999999999</v>
      </c>
      <c r="Y9" s="25">
        <v>1.9059999999999999</v>
      </c>
    </row>
    <row r="10" spans="2:33" x14ac:dyDescent="0.25">
      <c r="B10" s="13">
        <v>180</v>
      </c>
      <c r="C10" s="14">
        <v>4.2000000000000003E-2</v>
      </c>
      <c r="D10" s="14">
        <v>3.5999999999999997E-2</v>
      </c>
      <c r="E10" s="15">
        <f t="shared" si="0"/>
        <v>1.7640000000000002E-3</v>
      </c>
      <c r="F10" s="15">
        <f t="shared" si="0"/>
        <v>1.2959999999999998E-3</v>
      </c>
      <c r="H10" s="4" t="s">
        <v>28</v>
      </c>
      <c r="I10" s="26">
        <f>(E8-E10) /(4*C7*I6)</f>
        <v>-1.9552210186637251E-2</v>
      </c>
      <c r="J10" s="19"/>
      <c r="K10" s="27" t="s">
        <v>29</v>
      </c>
      <c r="L10" s="27">
        <v>5.0000000000000001E-3</v>
      </c>
      <c r="M10" s="27">
        <v>6.0000000000000001E-3</v>
      </c>
      <c r="N10" s="27">
        <v>1.2E-2</v>
      </c>
      <c r="O10" s="27">
        <v>7.0000000000000001E-3</v>
      </c>
      <c r="P10" s="27">
        <v>1.4E-2</v>
      </c>
      <c r="Q10" s="27">
        <v>7.0000000000000001E-3</v>
      </c>
      <c r="R10" s="27">
        <v>1.4999999999999999E-2</v>
      </c>
      <c r="S10" s="27">
        <v>8.9999999999999993E-3</v>
      </c>
      <c r="U10" s="28" t="s">
        <v>3</v>
      </c>
      <c r="V10" s="29"/>
      <c r="W10" s="28">
        <v>2.4950000000000001</v>
      </c>
      <c r="X10" s="30">
        <v>1.0129999999999999</v>
      </c>
      <c r="Y10" s="31">
        <v>0.75900000000000001</v>
      </c>
    </row>
    <row r="11" spans="2:33" x14ac:dyDescent="0.25">
      <c r="B11" s="13">
        <v>270</v>
      </c>
      <c r="C11" s="14">
        <v>1.6E-2</v>
      </c>
      <c r="D11" s="14">
        <v>1.2999999999999999E-2</v>
      </c>
      <c r="E11" s="15">
        <f t="shared" si="0"/>
        <v>2.5599999999999999E-4</v>
      </c>
      <c r="F11" s="15">
        <f t="shared" si="0"/>
        <v>1.6899999999999999E-4</v>
      </c>
      <c r="H11" s="4" t="s">
        <v>30</v>
      </c>
      <c r="I11" s="26">
        <f>(E12-E14)/ (4*C7*I6)</f>
        <v>3.2140619484883185E-3</v>
      </c>
      <c r="J11" s="32" t="s">
        <v>31</v>
      </c>
      <c r="K11" s="12" t="s">
        <v>21</v>
      </c>
      <c r="L11" s="12">
        <v>0.94399999999999995</v>
      </c>
      <c r="M11" s="12">
        <v>0.86199999999999999</v>
      </c>
      <c r="N11" s="12">
        <v>2.0430000000000001</v>
      </c>
      <c r="O11" s="12">
        <v>1.3320000000000001</v>
      </c>
      <c r="P11" s="12">
        <v>2.6019999999999999</v>
      </c>
      <c r="Q11" s="12">
        <v>2.129</v>
      </c>
      <c r="R11" s="12">
        <v>3.2269999999999999</v>
      </c>
      <c r="S11" s="12">
        <v>2.4950000000000001</v>
      </c>
    </row>
    <row r="12" spans="2:33" x14ac:dyDescent="0.25">
      <c r="B12" s="13">
        <v>0</v>
      </c>
      <c r="C12" s="14">
        <v>3.4000000000000002E-2</v>
      </c>
      <c r="D12" s="14">
        <v>2.9000000000000001E-2</v>
      </c>
      <c r="E12" s="15">
        <f t="shared" si="0"/>
        <v>1.1560000000000001E-3</v>
      </c>
      <c r="F12" s="15">
        <f t="shared" si="0"/>
        <v>8.4100000000000006E-4</v>
      </c>
      <c r="H12" s="4" t="s">
        <v>32</v>
      </c>
      <c r="I12" s="26">
        <f>(F8-F10)/(4*D7*I7)</f>
        <v>-1.2284726533050797E-2</v>
      </c>
      <c r="J12" s="33"/>
      <c r="K12" s="21" t="s">
        <v>26</v>
      </c>
      <c r="L12" s="21">
        <v>0.504</v>
      </c>
      <c r="M12" s="21">
        <v>0.433</v>
      </c>
      <c r="N12" s="21">
        <v>0.72799999999999998</v>
      </c>
      <c r="O12" s="21">
        <v>0.53800000000000003</v>
      </c>
      <c r="P12" s="21">
        <v>1.2030000000000001</v>
      </c>
      <c r="Q12" s="21">
        <v>0.80900000000000005</v>
      </c>
      <c r="R12" s="34">
        <v>1242</v>
      </c>
      <c r="S12" s="21">
        <v>0.83399999999999996</v>
      </c>
    </row>
    <row r="13" spans="2:33" x14ac:dyDescent="0.25">
      <c r="B13" s="13">
        <v>90</v>
      </c>
      <c r="C13" s="14">
        <v>3.6999999999999998E-2</v>
      </c>
      <c r="D13" s="14">
        <v>4.2000000000000003E-2</v>
      </c>
      <c r="E13" s="15">
        <f t="shared" si="0"/>
        <v>1.3689999999999998E-3</v>
      </c>
      <c r="F13" s="15">
        <f t="shared" si="0"/>
        <v>1.7640000000000002E-3</v>
      </c>
      <c r="H13" s="4" t="s">
        <v>33</v>
      </c>
      <c r="I13" s="26">
        <f>(F12-F14)/ (4*D7*I7)</f>
        <v>-1.9362195849106922E-2</v>
      </c>
      <c r="J13" s="35"/>
      <c r="K13" s="27" t="s">
        <v>29</v>
      </c>
      <c r="L13" s="27">
        <v>1.0999999999999999E-2</v>
      </c>
      <c r="M13" s="27">
        <v>1.2E-2</v>
      </c>
      <c r="N13" s="27">
        <v>1.9E-2</v>
      </c>
      <c r="O13" s="27">
        <v>1.4999999999999999E-2</v>
      </c>
      <c r="P13" s="27">
        <v>2.3E-2</v>
      </c>
      <c r="Q13" s="27">
        <v>2.1999999999999999E-2</v>
      </c>
      <c r="R13" s="27">
        <v>2.9000000000000001E-2</v>
      </c>
      <c r="S13" s="27">
        <v>2.5999999999999999E-2</v>
      </c>
    </row>
    <row r="14" spans="2:33" x14ac:dyDescent="0.25">
      <c r="B14" s="13">
        <v>180</v>
      </c>
      <c r="C14" s="14">
        <v>3.2000000000000001E-2</v>
      </c>
      <c r="D14" s="14">
        <v>3.6999999999999998E-2</v>
      </c>
      <c r="E14" s="15">
        <f t="shared" si="0"/>
        <v>1.024E-3</v>
      </c>
      <c r="F14" s="15">
        <f t="shared" si="0"/>
        <v>1.3689999999999998E-3</v>
      </c>
      <c r="J14" s="36" t="s">
        <v>34</v>
      </c>
      <c r="K14" s="12" t="s">
        <v>21</v>
      </c>
      <c r="L14" s="12">
        <v>0.69499999999999995</v>
      </c>
      <c r="M14" s="12">
        <v>0.63500000000000001</v>
      </c>
      <c r="N14" s="12">
        <v>1.9950000000000001</v>
      </c>
      <c r="O14" s="12">
        <v>0.86599999999999999</v>
      </c>
      <c r="P14" s="12">
        <v>2.2160000000000002</v>
      </c>
      <c r="Q14" s="12">
        <v>1.2350000000000001</v>
      </c>
      <c r="R14" s="12">
        <v>2.5990000000000002</v>
      </c>
      <c r="S14" s="12">
        <v>1.2070000000000001</v>
      </c>
      <c r="Z14" s="37">
        <v>1000</v>
      </c>
      <c r="AA14" s="37"/>
      <c r="AB14" s="38">
        <v>1200</v>
      </c>
      <c r="AC14" s="38"/>
      <c r="AD14" s="39">
        <v>1400</v>
      </c>
      <c r="AE14" s="39"/>
      <c r="AF14" s="40">
        <v>1485</v>
      </c>
      <c r="AG14" s="40"/>
    </row>
    <row r="15" spans="2:33" x14ac:dyDescent="0.25">
      <c r="B15" s="13">
        <v>270</v>
      </c>
      <c r="C15" s="14">
        <v>1.9E-2</v>
      </c>
      <c r="D15" s="14">
        <v>1.2E-2</v>
      </c>
      <c r="E15" s="15">
        <f t="shared" si="0"/>
        <v>3.6099999999999999E-4</v>
      </c>
      <c r="F15" s="15">
        <f t="shared" si="0"/>
        <v>1.44E-4</v>
      </c>
      <c r="H15" s="4" t="s">
        <v>35</v>
      </c>
      <c r="I15" s="26">
        <f>(D7*I11*I7)-(C7*I13*I6)</f>
        <v>2.2071062380345051E-4</v>
      </c>
      <c r="J15" s="36"/>
      <c r="K15" s="21" t="s">
        <v>26</v>
      </c>
      <c r="L15" s="21">
        <v>0.67900000000000005</v>
      </c>
      <c r="M15" s="21">
        <v>0.44</v>
      </c>
      <c r="N15" s="21">
        <v>0.80800000000000005</v>
      </c>
      <c r="O15" s="21">
        <v>0.45600000000000002</v>
      </c>
      <c r="P15" s="21">
        <v>0.96799999999999997</v>
      </c>
      <c r="Q15" s="21">
        <v>0.67400000000000004</v>
      </c>
      <c r="R15" s="21">
        <v>1.1319999999999999</v>
      </c>
      <c r="S15" s="21">
        <v>0.71499999999999997</v>
      </c>
      <c r="Z15" t="s">
        <v>36</v>
      </c>
      <c r="AA15" t="s">
        <v>37</v>
      </c>
      <c r="AB15" t="s">
        <v>36</v>
      </c>
      <c r="AC15" t="s">
        <v>37</v>
      </c>
      <c r="AD15" t="s">
        <v>36</v>
      </c>
      <c r="AE15" t="s">
        <v>37</v>
      </c>
      <c r="AF15" t="s">
        <v>36</v>
      </c>
      <c r="AG15" t="s">
        <v>37</v>
      </c>
    </row>
    <row r="16" spans="2:33" x14ac:dyDescent="0.25">
      <c r="B16" s="41" t="s">
        <v>38</v>
      </c>
      <c r="C16" s="41">
        <v>10</v>
      </c>
      <c r="H16" s="4" t="s">
        <v>39</v>
      </c>
      <c r="I16" s="26">
        <f>(D7*I11*I9)-(C7*I13*I8)</f>
        <v>-5.5073372907369505E-4</v>
      </c>
      <c r="J16" s="36"/>
      <c r="K16" s="27" t="s">
        <v>29</v>
      </c>
      <c r="L16" s="27">
        <v>0.09</v>
      </c>
      <c r="M16" s="27">
        <v>6.0000000000000001E-3</v>
      </c>
      <c r="N16" s="27">
        <v>1.9E-2</v>
      </c>
      <c r="O16" s="27">
        <v>0.01</v>
      </c>
      <c r="P16" s="27">
        <v>2.1999999999999999E-2</v>
      </c>
      <c r="Q16" s="27">
        <v>1.0999999999999999E-2</v>
      </c>
      <c r="R16" s="27">
        <v>2.4E-2</v>
      </c>
      <c r="S16" s="27">
        <v>1.0999999999999999E-2</v>
      </c>
      <c r="Y16" s="42" t="s">
        <v>40</v>
      </c>
      <c r="Z16" s="43">
        <v>0.61699999999999999</v>
      </c>
      <c r="AA16" s="43">
        <v>0.61699999999999999</v>
      </c>
      <c r="AB16" s="44">
        <v>1.597</v>
      </c>
      <c r="AC16" s="44">
        <v>0.76</v>
      </c>
      <c r="AD16" s="45">
        <v>2.0219999999999998</v>
      </c>
      <c r="AE16" s="45">
        <v>1.069</v>
      </c>
      <c r="AF16" s="12">
        <v>2.3730000000000002</v>
      </c>
      <c r="AG16" s="12">
        <v>1.129</v>
      </c>
    </row>
    <row r="17" spans="2:33" ht="45" x14ac:dyDescent="0.25">
      <c r="B17" s="46" t="s">
        <v>41</v>
      </c>
      <c r="C17" s="47">
        <f>(E9-E11)/(E8-E10)</f>
        <v>-2.4321295143212946</v>
      </c>
      <c r="D17" s="5">
        <f>ATAN(C17) * 180/3.14</f>
        <v>-67.683694864668098</v>
      </c>
      <c r="H17" s="4" t="s">
        <v>42</v>
      </c>
      <c r="I17" s="26">
        <f>(-C7*I6)-(I21*I10)</f>
        <v>5.5073068889518323E-5</v>
      </c>
      <c r="Y17" s="42" t="s">
        <v>43</v>
      </c>
      <c r="Z17" s="43">
        <v>0.94399999999999995</v>
      </c>
      <c r="AA17" s="43">
        <v>0.86199999999999999</v>
      </c>
      <c r="AB17" s="44">
        <v>2.0430000000000001</v>
      </c>
      <c r="AC17" s="44">
        <v>1.3320000000000001</v>
      </c>
      <c r="AD17" s="45">
        <v>2.6019999999999999</v>
      </c>
      <c r="AE17" s="45">
        <v>2.129</v>
      </c>
      <c r="AF17" s="12">
        <v>3.2269999999999999</v>
      </c>
      <c r="AG17" s="12">
        <v>2.4950000000000001</v>
      </c>
    </row>
    <row r="18" spans="2:33" ht="45" x14ac:dyDescent="0.25">
      <c r="B18" s="46" t="s">
        <v>44</v>
      </c>
      <c r="C18" s="47">
        <f>(F13-F15)/(F12-F14)</f>
        <v>-3.0681818181818201</v>
      </c>
      <c r="D18" s="5">
        <f>ATAN(C18) * 180/3.14</f>
        <v>-71.984361064054397</v>
      </c>
      <c r="H18" s="4" t="s">
        <v>45</v>
      </c>
      <c r="I18" s="26">
        <f>(-C7*I8)-(I22*I10)</f>
        <v>-7.8576251475775266E-4</v>
      </c>
      <c r="Y18" s="42" t="s">
        <v>46</v>
      </c>
      <c r="Z18" s="43">
        <v>0.69499999999999995</v>
      </c>
      <c r="AA18" s="43">
        <v>0.63500000000000001</v>
      </c>
      <c r="AB18" s="44">
        <v>1.9950000000000001</v>
      </c>
      <c r="AC18" s="44">
        <v>0.86599999999999999</v>
      </c>
      <c r="AD18" s="45">
        <v>2.2160000000000002</v>
      </c>
      <c r="AE18" s="45">
        <v>1.2350000000000001</v>
      </c>
      <c r="AF18" s="12">
        <v>2.5990000000000002</v>
      </c>
      <c r="AG18" s="12">
        <v>1.2070000000000001</v>
      </c>
    </row>
    <row r="19" spans="2:33" ht="15.75" x14ac:dyDescent="0.25">
      <c r="H19" s="4" t="s">
        <v>47</v>
      </c>
      <c r="I19" s="26">
        <f>(I10*I13)-(I11*I12)</f>
        <v>4.1805759501403728E-4</v>
      </c>
      <c r="J19" s="48">
        <v>-1.3173632907092701</v>
      </c>
      <c r="Z19" s="49"/>
      <c r="AA19" s="49"/>
    </row>
    <row r="20" spans="2:33" x14ac:dyDescent="0.25">
      <c r="B20" s="50" t="s">
        <v>48</v>
      </c>
      <c r="C20" s="50"/>
    </row>
    <row r="21" spans="2:33" x14ac:dyDescent="0.25">
      <c r="B21" s="4" t="s">
        <v>49</v>
      </c>
      <c r="C21" s="51">
        <f>I21*C16</f>
        <v>5.2794310266277931</v>
      </c>
      <c r="H21" s="4" t="s">
        <v>50</v>
      </c>
      <c r="I21" s="52">
        <f>I15/I19</f>
        <v>0.52794310266277933</v>
      </c>
    </row>
    <row r="22" spans="2:33" ht="15" customHeight="1" x14ac:dyDescent="0.25">
      <c r="B22" s="4" t="s">
        <v>51</v>
      </c>
      <c r="C22" s="51">
        <f>C16*I22</f>
        <v>-13.173632907092689</v>
      </c>
      <c r="H22" s="4" t="s">
        <v>52</v>
      </c>
      <c r="I22" s="48">
        <f>I16/I19</f>
        <v>-1.3173632907092689</v>
      </c>
    </row>
    <row r="23" spans="2:33" x14ac:dyDescent="0.25">
      <c r="B23" s="4" t="s">
        <v>53</v>
      </c>
      <c r="C23" s="51">
        <f>C16*I23</f>
        <v>0.17135036527662773</v>
      </c>
      <c r="H23" s="4" t="s">
        <v>54</v>
      </c>
      <c r="I23" s="48">
        <f>I17/I11</f>
        <v>1.7135036527662774E-2</v>
      </c>
    </row>
    <row r="24" spans="2:33" x14ac:dyDescent="0.25">
      <c r="B24" s="4" t="s">
        <v>55</v>
      </c>
      <c r="C24" s="51">
        <f>C16*I24</f>
        <v>-2.4447646851589875</v>
      </c>
      <c r="H24" s="4" t="s">
        <v>56</v>
      </c>
      <c r="I24" s="48">
        <f>I18/I11</f>
        <v>-0.24447646851589877</v>
      </c>
    </row>
    <row r="27" spans="2:33" ht="32.25" customHeight="1" x14ac:dyDescent="0.25"/>
    <row r="28" spans="2:33" hidden="1" x14ac:dyDescent="0.25">
      <c r="C28" s="1" t="s">
        <v>0</v>
      </c>
      <c r="D28" s="1">
        <v>45</v>
      </c>
      <c r="E28" s="1">
        <v>135</v>
      </c>
    </row>
    <row r="29" spans="2:33" ht="21" customHeight="1" x14ac:dyDescent="0.25">
      <c r="C29" s="1" t="s">
        <v>1</v>
      </c>
      <c r="D29" s="1">
        <v>6</v>
      </c>
      <c r="E29" s="1">
        <v>6</v>
      </c>
    </row>
    <row r="30" spans="2:33" x14ac:dyDescent="0.25">
      <c r="D30" s="6" t="s">
        <v>7</v>
      </c>
      <c r="E30" s="7"/>
      <c r="F30" s="8" t="s">
        <v>8</v>
      </c>
      <c r="G30" s="9"/>
      <c r="H30" s="10" t="s">
        <v>9</v>
      </c>
      <c r="I30" s="11"/>
      <c r="J30" s="12" t="s">
        <v>10</v>
      </c>
      <c r="K30" s="12"/>
    </row>
    <row r="31" spans="2:33" x14ac:dyDescent="0.25">
      <c r="C31" s="1"/>
      <c r="D31" s="1" t="s">
        <v>14</v>
      </c>
      <c r="E31" s="1" t="s">
        <v>15</v>
      </c>
      <c r="F31" s="1" t="s">
        <v>14</v>
      </c>
      <c r="G31" s="1" t="s">
        <v>15</v>
      </c>
      <c r="H31" s="1" t="s">
        <v>14</v>
      </c>
      <c r="I31" s="1" t="s">
        <v>15</v>
      </c>
      <c r="J31" s="1" t="s">
        <v>14</v>
      </c>
      <c r="K31" s="1" t="s">
        <v>15</v>
      </c>
    </row>
    <row r="32" spans="2:33" x14ac:dyDescent="0.25">
      <c r="B32" s="19" t="s">
        <v>20</v>
      </c>
      <c r="C32" s="12" t="s">
        <v>21</v>
      </c>
      <c r="D32" s="12">
        <v>0.61699999999999999</v>
      </c>
      <c r="E32" s="12">
        <v>0.61699999999999999</v>
      </c>
      <c r="F32" s="12">
        <v>1.597</v>
      </c>
      <c r="G32" s="12">
        <v>0.76</v>
      </c>
      <c r="H32" s="12">
        <v>2.0219999999999998</v>
      </c>
      <c r="I32" s="12">
        <v>1.069</v>
      </c>
      <c r="J32" s="12">
        <v>2.3730000000000002</v>
      </c>
      <c r="K32" s="12">
        <v>1.129</v>
      </c>
    </row>
    <row r="33" spans="2:11" x14ac:dyDescent="0.25">
      <c r="B33" s="19"/>
      <c r="C33" s="21" t="s">
        <v>26</v>
      </c>
      <c r="D33" s="21">
        <v>0.46</v>
      </c>
      <c r="E33" s="21">
        <v>0.42099999999999999</v>
      </c>
      <c r="F33" s="21">
        <v>0.60899999999999999</v>
      </c>
      <c r="G33" s="21">
        <v>0.42099999999999999</v>
      </c>
      <c r="H33" s="21">
        <v>0.875</v>
      </c>
      <c r="I33" s="21">
        <v>0.60899999999999999</v>
      </c>
      <c r="J33" s="21">
        <v>0.66200000000000003</v>
      </c>
      <c r="K33" s="21">
        <v>0.66200000000000003</v>
      </c>
    </row>
    <row r="34" spans="2:11" x14ac:dyDescent="0.25">
      <c r="B34" s="19"/>
      <c r="C34" s="27" t="s">
        <v>29</v>
      </c>
      <c r="D34" s="27">
        <v>5.0000000000000001E-3</v>
      </c>
      <c r="E34" s="27">
        <v>6.0000000000000001E-3</v>
      </c>
      <c r="F34" s="27">
        <v>1.2E-2</v>
      </c>
      <c r="G34" s="27">
        <v>7.0000000000000001E-3</v>
      </c>
      <c r="H34" s="27">
        <v>1.4E-2</v>
      </c>
      <c r="I34" s="27">
        <v>7.0000000000000001E-3</v>
      </c>
      <c r="J34" s="27">
        <v>1.4999999999999999E-2</v>
      </c>
      <c r="K34" s="27">
        <v>8.9999999999999993E-3</v>
      </c>
    </row>
    <row r="35" spans="2:11" x14ac:dyDescent="0.25">
      <c r="B35" s="32" t="s">
        <v>31</v>
      </c>
      <c r="C35" s="12" t="s">
        <v>21</v>
      </c>
      <c r="D35" s="12">
        <v>0.94399999999999995</v>
      </c>
      <c r="E35" s="12">
        <v>0.86199999999999999</v>
      </c>
      <c r="F35" s="12">
        <v>2.0430000000000001</v>
      </c>
      <c r="G35" s="12">
        <v>1.3320000000000001</v>
      </c>
      <c r="H35" s="12">
        <v>2.6019999999999999</v>
      </c>
      <c r="I35" s="12">
        <v>2.129</v>
      </c>
      <c r="J35" s="12">
        <v>3.2269999999999999</v>
      </c>
      <c r="K35" s="12">
        <v>2.4950000000000001</v>
      </c>
    </row>
    <row r="36" spans="2:11" x14ac:dyDescent="0.25">
      <c r="B36" s="33"/>
      <c r="C36" s="21" t="s">
        <v>26</v>
      </c>
      <c r="D36" s="21">
        <v>0.504</v>
      </c>
      <c r="E36" s="21">
        <v>0.433</v>
      </c>
      <c r="F36" s="21">
        <v>0.72799999999999998</v>
      </c>
      <c r="G36" s="21">
        <v>0.53800000000000003</v>
      </c>
      <c r="H36" s="21">
        <v>1.2030000000000001</v>
      </c>
      <c r="I36" s="21">
        <v>0.80900000000000005</v>
      </c>
      <c r="J36" s="34">
        <v>1242</v>
      </c>
      <c r="K36" s="21">
        <v>0.83399999999999996</v>
      </c>
    </row>
    <row r="37" spans="2:11" x14ac:dyDescent="0.25">
      <c r="B37" s="35"/>
      <c r="C37" s="27" t="s">
        <v>29</v>
      </c>
      <c r="D37" s="27">
        <v>1.0999999999999999E-2</v>
      </c>
      <c r="E37" s="27">
        <v>1.2E-2</v>
      </c>
      <c r="F37" s="27">
        <v>1.9E-2</v>
      </c>
      <c r="G37" s="27">
        <v>1.4999999999999999E-2</v>
      </c>
      <c r="H37" s="27">
        <v>2.3E-2</v>
      </c>
      <c r="I37" s="27">
        <v>2.1999999999999999E-2</v>
      </c>
      <c r="J37" s="27">
        <v>2.9000000000000001E-2</v>
      </c>
      <c r="K37" s="27">
        <v>2.5999999999999999E-2</v>
      </c>
    </row>
    <row r="38" spans="2:11" x14ac:dyDescent="0.25">
      <c r="B38" s="36" t="s">
        <v>34</v>
      </c>
      <c r="C38" s="12" t="s">
        <v>21</v>
      </c>
      <c r="D38" s="12">
        <v>0.69499999999999995</v>
      </c>
      <c r="E38" s="12">
        <v>0.63500000000000001</v>
      </c>
      <c r="F38" s="12">
        <v>1.9950000000000001</v>
      </c>
      <c r="G38" s="12">
        <v>0.86599999999999999</v>
      </c>
      <c r="H38" s="12">
        <v>2.2160000000000002</v>
      </c>
      <c r="I38" s="12">
        <v>1.2350000000000001</v>
      </c>
      <c r="J38" s="12">
        <v>2.5990000000000002</v>
      </c>
      <c r="K38" s="12">
        <v>1.2070000000000001</v>
      </c>
    </row>
    <row r="39" spans="2:11" x14ac:dyDescent="0.25">
      <c r="B39" s="36"/>
      <c r="C39" s="21" t="s">
        <v>26</v>
      </c>
      <c r="D39" s="21">
        <v>0.67900000000000005</v>
      </c>
      <c r="E39" s="21">
        <v>0.44</v>
      </c>
      <c r="F39" s="21">
        <v>0.80800000000000005</v>
      </c>
      <c r="G39" s="21">
        <v>0.45600000000000002</v>
      </c>
      <c r="H39" s="21">
        <v>0.96799999999999997</v>
      </c>
      <c r="I39" s="21">
        <v>0.67400000000000004</v>
      </c>
      <c r="J39" s="21">
        <v>1.1319999999999999</v>
      </c>
      <c r="K39" s="21">
        <v>0.71499999999999997</v>
      </c>
    </row>
    <row r="40" spans="2:11" x14ac:dyDescent="0.25">
      <c r="B40" s="36"/>
      <c r="C40" s="27" t="s">
        <v>29</v>
      </c>
      <c r="D40" s="27">
        <v>0.09</v>
      </c>
      <c r="E40" s="27">
        <v>6.0000000000000001E-3</v>
      </c>
      <c r="F40" s="27">
        <v>1.9E-2</v>
      </c>
      <c r="G40" s="27">
        <v>0.01</v>
      </c>
      <c r="H40" s="27">
        <v>2.1999999999999999E-2</v>
      </c>
      <c r="I40" s="27">
        <v>1.0999999999999999E-2</v>
      </c>
      <c r="J40" s="27">
        <v>2.4E-2</v>
      </c>
      <c r="K40" s="27">
        <v>1.0999999999999999E-2</v>
      </c>
    </row>
    <row r="43" spans="2:11" x14ac:dyDescent="0.25">
      <c r="D43" t="s">
        <v>57</v>
      </c>
      <c r="E43" t="s">
        <v>58</v>
      </c>
    </row>
    <row r="48" spans="2:11" ht="15.75" x14ac:dyDescent="0.25">
      <c r="D48" s="49"/>
      <c r="E48" s="49"/>
    </row>
    <row r="49" spans="2:14" ht="15.75" x14ac:dyDescent="0.25">
      <c r="D49" s="49"/>
      <c r="E49" s="49"/>
    </row>
    <row r="50" spans="2:14" ht="15.75" x14ac:dyDescent="0.25">
      <c r="D50" s="49"/>
      <c r="E50" s="49"/>
    </row>
    <row r="51" spans="2:14" x14ac:dyDescent="0.25">
      <c r="B51" s="53" t="s">
        <v>59</v>
      </c>
      <c r="C51" s="53"/>
      <c r="D51" s="53"/>
      <c r="E51" s="53" t="s">
        <v>60</v>
      </c>
      <c r="F51" s="53"/>
      <c r="G51" s="53" t="s">
        <v>61</v>
      </c>
      <c r="H51" s="53"/>
      <c r="I51" s="54" t="s">
        <v>62</v>
      </c>
      <c r="J51" s="54"/>
      <c r="K51" s="54" t="s">
        <v>63</v>
      </c>
      <c r="L51" s="54"/>
      <c r="M51" s="54" t="s">
        <v>64</v>
      </c>
      <c r="N51" s="54"/>
    </row>
    <row r="52" spans="2:14" x14ac:dyDescent="0.25">
      <c r="B52" s="55" t="s">
        <v>65</v>
      </c>
      <c r="C52" s="55" t="s">
        <v>66</v>
      </c>
      <c r="D52" s="55" t="s">
        <v>67</v>
      </c>
      <c r="E52" s="55" t="s">
        <v>66</v>
      </c>
      <c r="F52" s="55" t="s">
        <v>67</v>
      </c>
      <c r="G52" s="55" t="s">
        <v>66</v>
      </c>
      <c r="H52" s="55" t="s">
        <v>67</v>
      </c>
      <c r="I52" t="s">
        <v>66</v>
      </c>
      <c r="J52" s="56" t="s">
        <v>67</v>
      </c>
      <c r="K52" s="42" t="s">
        <v>66</v>
      </c>
      <c r="L52" s="42" t="s">
        <v>67</v>
      </c>
      <c r="M52" t="s">
        <v>36</v>
      </c>
      <c r="N52" t="s">
        <v>37</v>
      </c>
    </row>
    <row r="53" spans="2:14" x14ac:dyDescent="0.25">
      <c r="B53" s="55">
        <v>1000</v>
      </c>
      <c r="C53" s="55">
        <v>0.61699999999999999</v>
      </c>
      <c r="D53" s="55">
        <v>0.61699999999999999</v>
      </c>
      <c r="E53" s="43">
        <v>0.94399999999999995</v>
      </c>
      <c r="F53" s="43">
        <v>0.86199999999999999</v>
      </c>
      <c r="G53" s="43">
        <v>0.69499999999999995</v>
      </c>
      <c r="H53" s="43">
        <v>0.63500000000000001</v>
      </c>
      <c r="I53">
        <f t="shared" ref="I53:J56" si="1">E53-C53</f>
        <v>0.32699999999999996</v>
      </c>
      <c r="J53">
        <f t="shared" si="1"/>
        <v>0.245</v>
      </c>
      <c r="K53">
        <f t="shared" ref="K53:L56" si="2">E53-G53</f>
        <v>0.249</v>
      </c>
      <c r="L53">
        <f t="shared" si="2"/>
        <v>0.22699999999999998</v>
      </c>
      <c r="M53" s="57">
        <f>(K53/I53)</f>
        <v>0.76146788990825698</v>
      </c>
      <c r="N53" s="57">
        <f>(L53/J53)</f>
        <v>0.92653061224489786</v>
      </c>
    </row>
    <row r="54" spans="2:14" x14ac:dyDescent="0.25">
      <c r="B54" s="55">
        <v>1200</v>
      </c>
      <c r="C54" s="55">
        <v>1.597</v>
      </c>
      <c r="D54" s="55">
        <v>0.76</v>
      </c>
      <c r="E54" s="44">
        <v>2.0430000000000001</v>
      </c>
      <c r="F54" s="44">
        <v>1.3320000000000001</v>
      </c>
      <c r="G54" s="44">
        <v>1.901</v>
      </c>
      <c r="H54" s="44">
        <v>0.86599999999999999</v>
      </c>
      <c r="I54">
        <f t="shared" si="1"/>
        <v>0.44600000000000017</v>
      </c>
      <c r="J54">
        <f t="shared" si="1"/>
        <v>0.57200000000000006</v>
      </c>
      <c r="K54">
        <f t="shared" si="2"/>
        <v>0.14200000000000013</v>
      </c>
      <c r="L54">
        <f t="shared" si="2"/>
        <v>0.46600000000000008</v>
      </c>
      <c r="M54" s="57">
        <f t="shared" ref="M54:N56" si="3">(K54/I54)</f>
        <v>0.31838565022421539</v>
      </c>
      <c r="N54" s="57">
        <f t="shared" si="3"/>
        <v>0.81468531468531469</v>
      </c>
    </row>
    <row r="55" spans="2:14" x14ac:dyDescent="0.25">
      <c r="B55" s="55">
        <v>1400</v>
      </c>
      <c r="C55" s="55">
        <v>2.0219999999999998</v>
      </c>
      <c r="D55" s="55">
        <v>1.069</v>
      </c>
      <c r="E55" s="45">
        <v>2.6019999999999999</v>
      </c>
      <c r="F55" s="45">
        <v>2.129</v>
      </c>
      <c r="G55" s="45">
        <v>2.2160000000000002</v>
      </c>
      <c r="H55" s="45">
        <v>1.2350000000000001</v>
      </c>
      <c r="I55">
        <f t="shared" si="1"/>
        <v>0.58000000000000007</v>
      </c>
      <c r="J55">
        <f t="shared" si="1"/>
        <v>1.06</v>
      </c>
      <c r="K55">
        <f t="shared" si="2"/>
        <v>0.38599999999999968</v>
      </c>
      <c r="L55">
        <f t="shared" si="2"/>
        <v>0.89399999999999991</v>
      </c>
      <c r="M55" s="57">
        <f t="shared" si="3"/>
        <v>0.66551724137930968</v>
      </c>
      <c r="N55" s="57">
        <f t="shared" si="3"/>
        <v>0.84339622641509426</v>
      </c>
    </row>
    <row r="56" spans="2:14" x14ac:dyDescent="0.25">
      <c r="B56" s="55">
        <v>1485</v>
      </c>
      <c r="C56" s="55">
        <v>2.3730000000000002</v>
      </c>
      <c r="D56" s="55">
        <v>1.129</v>
      </c>
      <c r="E56" s="12">
        <v>3.2269999999999999</v>
      </c>
      <c r="F56" s="12">
        <v>2.4950000000000001</v>
      </c>
      <c r="G56" s="12">
        <v>2.5990000000000002</v>
      </c>
      <c r="H56" s="12">
        <v>1.29</v>
      </c>
      <c r="I56">
        <f t="shared" si="1"/>
        <v>0.85399999999999965</v>
      </c>
      <c r="J56">
        <f t="shared" si="1"/>
        <v>1.3660000000000001</v>
      </c>
      <c r="K56">
        <f t="shared" si="2"/>
        <v>0.62799999999999967</v>
      </c>
      <c r="L56">
        <f t="shared" si="2"/>
        <v>1.2050000000000001</v>
      </c>
      <c r="M56" s="57">
        <f t="shared" si="3"/>
        <v>0.73536299765807955</v>
      </c>
      <c r="N56" s="57">
        <f t="shared" si="3"/>
        <v>0.88213762811127383</v>
      </c>
    </row>
    <row r="60" spans="2:14" ht="15" customHeight="1" x14ac:dyDescent="0.25"/>
    <row r="62" spans="2:14" ht="15" customHeight="1" x14ac:dyDescent="0.25"/>
  </sheetData>
  <mergeCells count="27">
    <mergeCell ref="I51:J51"/>
    <mergeCell ref="K51:L51"/>
    <mergeCell ref="M51:N51"/>
    <mergeCell ref="B32:B34"/>
    <mergeCell ref="B35:B37"/>
    <mergeCell ref="B38:B40"/>
    <mergeCell ref="B51:D51"/>
    <mergeCell ref="E51:F51"/>
    <mergeCell ref="G51:H51"/>
    <mergeCell ref="AD14:AE14"/>
    <mergeCell ref="AF14:AG14"/>
    <mergeCell ref="B20:C20"/>
    <mergeCell ref="D30:E30"/>
    <mergeCell ref="F30:G30"/>
    <mergeCell ref="H30:I30"/>
    <mergeCell ref="J8:J10"/>
    <mergeCell ref="V9:V10"/>
    <mergeCell ref="J11:J13"/>
    <mergeCell ref="J14:J16"/>
    <mergeCell ref="Z14:AA14"/>
    <mergeCell ref="AB14:AC14"/>
    <mergeCell ref="L6:M6"/>
    <mergeCell ref="N6:O6"/>
    <mergeCell ref="P6:Q6"/>
    <mergeCell ref="U7:U8"/>
    <mergeCell ref="V7:V8"/>
    <mergeCell ref="W7:Y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grafik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2022-06-30T19:44:15Z</dcterms:created>
  <dcterms:modified xsi:type="dcterms:W3CDTF">2022-06-30T19:44:38Z</dcterms:modified>
</cp:coreProperties>
</file>